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" sheetId="3" r:id="rId3"/>
  </sheets>
  <definedNames/>
  <calcPr fullCalcOnLoad="1"/>
</workbook>
</file>

<file path=xl/sharedStrings.xml><?xml version="1.0" encoding="utf-8"?>
<sst xmlns="http://schemas.openxmlformats.org/spreadsheetml/2006/main" count="461" uniqueCount="165">
  <si>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</si>
  <si>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</si>
  <si>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</si>
  <si>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</si>
  <si>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</si>
  <si>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</si>
  <si>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</si>
  <si>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</si>
  <si>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</si>
  <si>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</si>
  <si>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</si>
  <si>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</si>
  <si>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</si>
  <si>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</si>
  <si>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</si>
  <si>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</si>
  <si>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</si>
  <si>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</si>
  <si>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</si>
  <si>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</si>
  <si>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</si>
  <si>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</si>
  <si>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</si>
  <si>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</si>
  <si>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</si>
  <si>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</si>
  <si>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</si>
  <si>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</si>
  <si>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</si>
  <si>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</si>
  <si>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</si>
  <si>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</si>
  <si>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</si>
  <si>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</si>
  <si>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</si>
  <si>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</si>
  <si>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</si>
  <si>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</si>
  <si>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</si>
  <si>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</si>
  <si>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</si>
  <si>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</si>
  <si>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</si>
  <si>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</si>
  <si>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</si>
  <si>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</si>
  <si>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</si>
  <si>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</si>
  <si>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</si>
  <si>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</si>
  <si>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</si>
  <si>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</si>
  <si>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</si>
  <si>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</si>
  <si>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</si>
  <si>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</si>
  <si>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</si>
  <si>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</si>
  <si>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</si>
  <si>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</si>
  <si>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</si>
  <si>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</si>
  <si>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</si>
  <si>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</si>
  <si>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</si>
  <si>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</si>
  <si>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</si>
  <si>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</si>
  <si>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</si>
  <si>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</si>
  <si>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</si>
  <si>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</si>
  <si>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</si>
  <si>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</si>
  <si>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</si>
  <si>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</si>
  <si>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</si>
  <si>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</si>
  <si>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</si>
  <si>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</si>
  <si>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</si>
  <si>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</si>
  <si>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</si>
  <si>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</si>
  <si>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</si>
  <si>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</si>
  <si>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</si>
  <si>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</si>
  <si>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</si>
  <si>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</si>
  <si>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</si>
  <si>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</si>
  <si>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</si>
  <si>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</si>
  <si>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</si>
  <si>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</si>
  <si>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</si>
  <si>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</si>
  <si>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</si>
  <si>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</si>
  <si>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</si>
  <si>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</si>
  <si>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</si>
  <si>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</si>
  <si>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</si>
  <si>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</si>
  <si>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</si>
  <si>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</si>
  <si>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</si>
  <si>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</si>
  <si>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</si>
  <si>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</si>
  <si>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</si>
  <si>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</si>
  <si>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</si>
  <si>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</si>
  <si>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</si>
  <si>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</si>
  <si>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</si>
  <si>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</si>
  <si>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</si>
  <si>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</si>
  <si>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</si>
  <si>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</si>
  <si>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</si>
  <si>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</si>
  <si>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</si>
  <si>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</si>
  <si>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</si>
  <si>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</si>
  <si>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</si>
  <si>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</si>
  <si>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</si>
  <si>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</si>
  <si>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</si>
  <si>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</si>
  <si>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</si>
  <si>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</si>
  <si>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</si>
  <si>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</si>
  <si>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</si>
  <si>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</si>
  <si>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</si>
  <si>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</si>
  <si>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</si>
  <si>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</si>
  <si>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</si>
  <si>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</si>
  <si>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</si>
  <si>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</si>
  <si>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</si>
  <si>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</si>
  <si>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</si>
  <si>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</si>
  <si>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</si>
  <si>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</si>
  <si>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</si>
  <si>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</si>
  <si>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</si>
  <si>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</si>
  <si>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</si>
  <si>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</si>
  <si>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</si>
  <si>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23.03.2018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</si>
  <si>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22.03.18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</si>
</sst>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5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4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0" xfId="0" applyFont="1" applyFill="1" applyBorder="1" applyAlignment="1">
      <alignment wrapText="1"/>
    </xf>
    <xf numFmtId="0" fontId="12" fillId="0" borderId="0" xfId="55" applyFont="1" applyAlignment="1" applyProtection="1">
      <alignment horizontal="center"/>
      <protection/>
    </xf>
    <xf numFmtId="0" fontId="8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9"/>
  <sheetViews>
    <sheetView tabSelected="1" zoomScale="78" zoomScaleNormal="78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12" sqref="B11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276" t="s">
        <v>163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86"/>
    </row>
    <row r="2" spans="2:25" s="1" customFormat="1" ht="15.75" customHeight="1">
      <c r="B2" s="277"/>
      <c r="C2" s="277"/>
      <c r="D2" s="277"/>
      <c r="E2" s="27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78"/>
      <c r="B3" s="280"/>
      <c r="C3" s="281" t="s">
        <v>0</v>
      </c>
      <c r="D3" s="282" t="s">
        <v>131</v>
      </c>
      <c r="E3" s="282" t="s">
        <v>162</v>
      </c>
      <c r="F3" s="25"/>
      <c r="G3" s="283" t="s">
        <v>26</v>
      </c>
      <c r="H3" s="284"/>
      <c r="I3" s="284"/>
      <c r="J3" s="284"/>
      <c r="K3" s="28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6" t="s">
        <v>160</v>
      </c>
      <c r="V3" s="289" t="s">
        <v>161</v>
      </c>
      <c r="W3" s="289"/>
      <c r="X3" s="289"/>
      <c r="Y3" s="194"/>
    </row>
    <row r="4" spans="1:24" ht="22.5" customHeight="1">
      <c r="A4" s="278"/>
      <c r="B4" s="280"/>
      <c r="C4" s="281"/>
      <c r="D4" s="282"/>
      <c r="E4" s="282"/>
      <c r="F4" s="290" t="s">
        <v>156</v>
      </c>
      <c r="G4" s="292" t="s">
        <v>31</v>
      </c>
      <c r="H4" s="294" t="s">
        <v>157</v>
      </c>
      <c r="I4" s="287" t="s">
        <v>158</v>
      </c>
      <c r="J4" s="294" t="s">
        <v>132</v>
      </c>
      <c r="K4" s="28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96" t="s">
        <v>164</v>
      </c>
      <c r="W4" s="294" t="s">
        <v>44</v>
      </c>
      <c r="X4" s="298" t="s">
        <v>43</v>
      </c>
    </row>
    <row r="5" spans="1:24" ht="67.5" customHeight="1">
      <c r="A5" s="279"/>
      <c r="B5" s="280"/>
      <c r="C5" s="281"/>
      <c r="D5" s="282"/>
      <c r="E5" s="282"/>
      <c r="F5" s="291"/>
      <c r="G5" s="293"/>
      <c r="H5" s="295"/>
      <c r="I5" s="288"/>
      <c r="J5" s="295"/>
      <c r="K5" s="288"/>
      <c r="L5" s="299" t="s">
        <v>135</v>
      </c>
      <c r="M5" s="300"/>
      <c r="N5" s="301"/>
      <c r="O5" s="302" t="s">
        <v>153</v>
      </c>
      <c r="P5" s="303"/>
      <c r="Q5" s="304"/>
      <c r="R5" s="305" t="s">
        <v>159</v>
      </c>
      <c r="S5" s="305"/>
      <c r="T5" s="305"/>
      <c r="U5" s="288"/>
      <c r="V5" s="297"/>
      <c r="W5" s="295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321386.82</v>
      </c>
      <c r="H8" s="103">
        <f>G8-F8</f>
        <v>-40156.119000000006</v>
      </c>
      <c r="I8" s="210">
        <f aca="true" t="shared" si="0" ref="I8:I15">G8/F8</f>
        <v>0.8889312591442976</v>
      </c>
      <c r="J8" s="104">
        <f aca="true" t="shared" si="1" ref="J8:J52">G8-E8</f>
        <v>-1259246.98</v>
      </c>
      <c r="K8" s="156">
        <f aca="true" t="shared" si="2" ref="K8:K14">G8/E8</f>
        <v>0.20332781698075797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27841.04999999999</v>
      </c>
      <c r="T8" s="143">
        <f aca="true" t="shared" si="6" ref="T8:T20">G8/R8</f>
        <v>1.0948439829332237</v>
      </c>
      <c r="U8" s="103">
        <f>U9+U15+U18+U19+U23+U17</f>
        <v>119781.5</v>
      </c>
      <c r="V8" s="103">
        <f>V9+V15+V18+V19+V23+V17</f>
        <v>79494.90000000001</v>
      </c>
      <c r="W8" s="103">
        <f>V8-U8</f>
        <v>-40286.59999999999</v>
      </c>
      <c r="X8" s="143">
        <f aca="true" t="shared" si="7" ref="X8:X15">V8/U8</f>
        <v>0.6636659250385077</v>
      </c>
      <c r="Y8" s="199">
        <f aca="true" t="shared" si="8" ref="Y8:Y22">T8-Q8</f>
        <v>-0.09397242859790733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191588.48</v>
      </c>
      <c r="H9" s="102">
        <f>G9-F9</f>
        <v>-17607.858999999997</v>
      </c>
      <c r="I9" s="208">
        <f t="shared" si="0"/>
        <v>0.9158309409994025</v>
      </c>
      <c r="J9" s="108">
        <f t="shared" si="1"/>
        <v>-764614.52</v>
      </c>
      <c r="K9" s="148">
        <f t="shared" si="2"/>
        <v>0.2003638139600064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29401.120000000024</v>
      </c>
      <c r="T9" s="144">
        <f t="shared" si="6"/>
        <v>1.1812787383677743</v>
      </c>
      <c r="U9" s="107">
        <f>F9-лютий!F9</f>
        <v>70204</v>
      </c>
      <c r="V9" s="110">
        <f>G9-лютий!G9</f>
        <v>51509.610000000015</v>
      </c>
      <c r="W9" s="111">
        <f>V9-U9</f>
        <v>-18694.389999999985</v>
      </c>
      <c r="X9" s="148">
        <f t="shared" si="7"/>
        <v>0.7337133211782807</v>
      </c>
      <c r="Y9" s="200">
        <f t="shared" si="8"/>
        <v>-0.05122465351938321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176699.39</v>
      </c>
      <c r="H10" s="71">
        <f aca="true" t="shared" si="9" ref="H10:H47">G10-F10</f>
        <v>-16179.309999999998</v>
      </c>
      <c r="I10" s="209">
        <f t="shared" si="0"/>
        <v>0.916116657775068</v>
      </c>
      <c r="J10" s="72">
        <f t="shared" si="1"/>
        <v>-705103.61</v>
      </c>
      <c r="K10" s="75">
        <f t="shared" si="2"/>
        <v>0.2003842014599633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28384.02000000002</v>
      </c>
      <c r="T10" s="145">
        <f t="shared" si="6"/>
        <v>1.191376119683348</v>
      </c>
      <c r="U10" s="73">
        <f>F10-лютий!F10</f>
        <v>65100.000000000015</v>
      </c>
      <c r="V10" s="98">
        <f>G10-лютий!G10</f>
        <v>48909.94000000002</v>
      </c>
      <c r="W10" s="74">
        <f aca="true" t="shared" si="10" ref="W10:W52">V10-U10</f>
        <v>-16190.059999999998</v>
      </c>
      <c r="X10" s="75">
        <f t="shared" si="7"/>
        <v>0.751304761904762</v>
      </c>
      <c r="Y10" s="198">
        <f t="shared" si="8"/>
        <v>-0.050775324939642985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9184.19</v>
      </c>
      <c r="H11" s="71">
        <f t="shared" si="9"/>
        <v>-1570.5100000000002</v>
      </c>
      <c r="I11" s="209">
        <f t="shared" si="0"/>
        <v>0.8539698922331632</v>
      </c>
      <c r="J11" s="72">
        <f t="shared" si="1"/>
        <v>-40715.81</v>
      </c>
      <c r="K11" s="75">
        <f t="shared" si="2"/>
        <v>0.18405190380761524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79.71000000000095</v>
      </c>
      <c r="T11" s="145">
        <f t="shared" si="6"/>
        <v>1.008755030490484</v>
      </c>
      <c r="U11" s="73">
        <f>F11-лютий!F11</f>
        <v>3670.000000000001</v>
      </c>
      <c r="V11" s="98">
        <f>G11-лютий!G11</f>
        <v>1496.7900000000009</v>
      </c>
      <c r="W11" s="74">
        <f t="shared" si="10"/>
        <v>-2173.21</v>
      </c>
      <c r="X11" s="75">
        <f t="shared" si="7"/>
        <v>0.4078446866485015</v>
      </c>
      <c r="Y11" s="198">
        <f t="shared" si="8"/>
        <v>-0.16490944400301144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2329.33</v>
      </c>
      <c r="H12" s="71">
        <f t="shared" si="9"/>
        <v>34.92099999999982</v>
      </c>
      <c r="I12" s="209">
        <f t="shared" si="0"/>
        <v>1.0152200414137147</v>
      </c>
      <c r="J12" s="72">
        <f t="shared" si="1"/>
        <v>-9670.67</v>
      </c>
      <c r="K12" s="75">
        <f t="shared" si="2"/>
        <v>0.19411083333333332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564.6399999999999</v>
      </c>
      <c r="T12" s="145">
        <f t="shared" si="6"/>
        <v>1.3199655463565838</v>
      </c>
      <c r="U12" s="73">
        <f>F12-лютий!F12</f>
        <v>830</v>
      </c>
      <c r="V12" s="98">
        <f>G12-лютий!G12</f>
        <v>736.4099999999999</v>
      </c>
      <c r="W12" s="74">
        <f t="shared" si="10"/>
        <v>-93.59000000000015</v>
      </c>
      <c r="X12" s="75">
        <f t="shared" si="7"/>
        <v>0.8872409638554215</v>
      </c>
      <c r="Y12" s="198">
        <f t="shared" si="8"/>
        <v>0.31931095147576594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3067.96</v>
      </c>
      <c r="H13" s="71">
        <f t="shared" si="9"/>
        <v>11.059999999999945</v>
      </c>
      <c r="I13" s="209">
        <f t="shared" si="0"/>
        <v>1.0036180444240896</v>
      </c>
      <c r="J13" s="72">
        <f t="shared" si="1"/>
        <v>-8932.04</v>
      </c>
      <c r="K13" s="75">
        <f t="shared" si="2"/>
        <v>0.25566333333333335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438.8000000000002</v>
      </c>
      <c r="T13" s="145">
        <f t="shared" si="6"/>
        <v>1.1668974121012035</v>
      </c>
      <c r="U13" s="73">
        <f>F13-лютий!F13</f>
        <v>571</v>
      </c>
      <c r="V13" s="98">
        <f>G13-лютий!G13</f>
        <v>366.49000000000024</v>
      </c>
      <c r="W13" s="74">
        <f t="shared" si="10"/>
        <v>-204.50999999999976</v>
      </c>
      <c r="X13" s="75">
        <f t="shared" si="7"/>
        <v>0.64183887915937</v>
      </c>
      <c r="Y13" s="198">
        <f t="shared" si="8"/>
        <v>-0.02870158797949962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22425.45</v>
      </c>
      <c r="H19" s="102">
        <f t="shared" si="9"/>
        <v>-11189.55</v>
      </c>
      <c r="I19" s="208">
        <f t="shared" si="12"/>
        <v>0.6671262829094154</v>
      </c>
      <c r="J19" s="108">
        <f t="shared" si="1"/>
        <v>-129302.55</v>
      </c>
      <c r="K19" s="108">
        <f t="shared" si="11"/>
        <v>14.780034008225245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-5208.41</v>
      </c>
      <c r="T19" s="146">
        <f t="shared" si="6"/>
        <v>0.8115207213179773</v>
      </c>
      <c r="U19" s="107">
        <f>F19-лютий!F19</f>
        <v>24549</v>
      </c>
      <c r="V19" s="110">
        <f>G19-лютий!G19</f>
        <v>13896.880000000001</v>
      </c>
      <c r="W19" s="111">
        <f t="shared" si="10"/>
        <v>-10652.119999999999</v>
      </c>
      <c r="X19" s="148">
        <f t="shared" si="13"/>
        <v>0.5660874170027292</v>
      </c>
      <c r="Y19" s="197">
        <f t="shared" si="8"/>
        <v>-0.4326598921688133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9529.57</v>
      </c>
      <c r="H20" s="170">
        <f t="shared" si="9"/>
        <v>-3685.4300000000003</v>
      </c>
      <c r="I20" s="211">
        <f t="shared" si="12"/>
        <v>0.7211176693151722</v>
      </c>
      <c r="J20" s="171">
        <f t="shared" si="1"/>
        <v>-57178.43</v>
      </c>
      <c r="K20" s="171">
        <f t="shared" si="11"/>
        <v>14.285497991245427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-8204.490000000002</v>
      </c>
      <c r="T20" s="172">
        <f t="shared" si="6"/>
        <v>0.5373597472885508</v>
      </c>
      <c r="U20" s="136">
        <f>F20-лютий!F20</f>
        <v>4149</v>
      </c>
      <c r="V20" s="124">
        <f>G20-лютий!G20</f>
        <v>1001</v>
      </c>
      <c r="W20" s="116">
        <f t="shared" si="10"/>
        <v>-3148</v>
      </c>
      <c r="X20" s="180">
        <f t="shared" si="13"/>
        <v>0.24126295492889854</v>
      </c>
      <c r="Y20" s="197">
        <f t="shared" si="8"/>
        <v>-0.5609593016515831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2787.74</v>
      </c>
      <c r="H21" s="170">
        <f t="shared" si="9"/>
        <v>-1112.2600000000002</v>
      </c>
      <c r="I21" s="211">
        <f t="shared" si="12"/>
        <v>0.7148051282051282</v>
      </c>
      <c r="J21" s="171">
        <f t="shared" si="1"/>
        <v>-12908.26</v>
      </c>
      <c r="K21" s="171">
        <f t="shared" si="11"/>
        <v>17.760830784913352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550.9499999999998</v>
      </c>
      <c r="T21" s="172"/>
      <c r="U21" s="136">
        <f>F21-лютий!F21</f>
        <v>3900</v>
      </c>
      <c r="V21" s="124">
        <f>G21-лютий!G21</f>
        <v>2787.74</v>
      </c>
      <c r="W21" s="116">
        <f t="shared" si="10"/>
        <v>-1112.2600000000002</v>
      </c>
      <c r="X21" s="180">
        <f t="shared" si="13"/>
        <v>0.7148051282051282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10108.14</v>
      </c>
      <c r="H22" s="170">
        <f t="shared" si="9"/>
        <v>-6391.860000000001</v>
      </c>
      <c r="I22" s="211">
        <f t="shared" si="12"/>
        <v>0.6126145454545454</v>
      </c>
      <c r="J22" s="171">
        <f t="shared" si="1"/>
        <v>-59215.86</v>
      </c>
      <c r="K22" s="171">
        <f t="shared" si="11"/>
        <v>14.581010905314177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2445.129999999999</v>
      </c>
      <c r="T22" s="172"/>
      <c r="U22" s="136">
        <f>F22-лютий!F22</f>
        <v>16500</v>
      </c>
      <c r="V22" s="124">
        <f>G22-лютий!G22</f>
        <v>10108.14</v>
      </c>
      <c r="W22" s="116">
        <f t="shared" si="10"/>
        <v>-6391.860000000001</v>
      </c>
      <c r="X22" s="180">
        <f t="shared" si="13"/>
        <v>0.6126145454545454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106841.03</v>
      </c>
      <c r="H23" s="102">
        <f t="shared" si="9"/>
        <v>-11710.570000000007</v>
      </c>
      <c r="I23" s="208">
        <f t="shared" si="12"/>
        <v>0.9012196376936287</v>
      </c>
      <c r="J23" s="108">
        <f t="shared" si="1"/>
        <v>-364726.1699999999</v>
      </c>
      <c r="K23" s="108">
        <f t="shared" si="11"/>
        <v>22.656586378357105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2868.529999999999</v>
      </c>
      <c r="T23" s="147">
        <f aca="true" t="shared" si="14" ref="T23:T41">G23/R23</f>
        <v>1.0275893144821948</v>
      </c>
      <c r="U23" s="107">
        <f>F23-лютий!F23</f>
        <v>24978.5</v>
      </c>
      <c r="V23" s="110">
        <f>G23-лютий!G23</f>
        <v>13870.319999999992</v>
      </c>
      <c r="W23" s="111">
        <f t="shared" si="10"/>
        <v>-11108.180000000008</v>
      </c>
      <c r="X23" s="148">
        <f t="shared" si="13"/>
        <v>0.5552903497007423</v>
      </c>
      <c r="Y23" s="197">
        <f>T23-Q23</f>
        <v>-0.06728223928250054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38919.09</v>
      </c>
      <c r="H24" s="102">
        <f t="shared" si="9"/>
        <v>-10949.919999999998</v>
      </c>
      <c r="I24" s="208">
        <f t="shared" si="12"/>
        <v>0.7804263609804967</v>
      </c>
      <c r="J24" s="108">
        <f t="shared" si="1"/>
        <v>-177922.91</v>
      </c>
      <c r="K24" s="148">
        <f aca="true" t="shared" si="15" ref="K24:K41">G24/E24</f>
        <v>0.1794813274181201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-9644.270000000004</v>
      </c>
      <c r="T24" s="147">
        <f t="shared" si="14"/>
        <v>0.8014085104490298</v>
      </c>
      <c r="U24" s="107">
        <f>F24-лютий!F24</f>
        <v>16176.499999999993</v>
      </c>
      <c r="V24" s="110">
        <f>G24-лютий!G24</f>
        <v>6011.069999999992</v>
      </c>
      <c r="W24" s="111">
        <f t="shared" si="10"/>
        <v>-10165.43</v>
      </c>
      <c r="X24" s="148">
        <f t="shared" si="13"/>
        <v>0.3715927425586496</v>
      </c>
      <c r="Y24" s="197">
        <f aca="true" t="shared" si="16" ref="Y24:Y99">T24-Q24</f>
        <v>-0.2449695343833489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6009.77</v>
      </c>
      <c r="H25" s="170">
        <f t="shared" si="9"/>
        <v>-347.72999999999956</v>
      </c>
      <c r="I25" s="211">
        <f t="shared" si="12"/>
        <v>0.945303971686984</v>
      </c>
      <c r="J25" s="171">
        <f t="shared" si="1"/>
        <v>-22774.23</v>
      </c>
      <c r="K25" s="180">
        <f t="shared" si="15"/>
        <v>0.2087885630906059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795.8300000000008</v>
      </c>
      <c r="T25" s="152">
        <f t="shared" si="14"/>
        <v>1.1526350514198478</v>
      </c>
      <c r="U25" s="136">
        <f>F25-лютий!F25</f>
        <v>936.5</v>
      </c>
      <c r="V25" s="124">
        <f>G25-лютий!G25</f>
        <v>457.25</v>
      </c>
      <c r="W25" s="116">
        <f t="shared" si="10"/>
        <v>-479.25</v>
      </c>
      <c r="X25" s="180">
        <f t="shared" si="13"/>
        <v>0.48825413774693005</v>
      </c>
      <c r="Y25" s="197">
        <f t="shared" si="16"/>
        <v>0.020038105465309153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426.98</v>
      </c>
      <c r="H26" s="158">
        <f t="shared" si="9"/>
        <v>215.37</v>
      </c>
      <c r="I26" s="212">
        <f t="shared" si="12"/>
        <v>2.0177685364585796</v>
      </c>
      <c r="J26" s="176">
        <f t="shared" si="1"/>
        <v>-1095.02</v>
      </c>
      <c r="K26" s="191">
        <f t="shared" si="15"/>
        <v>0.28053876478318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269.9</v>
      </c>
      <c r="T26" s="162">
        <f t="shared" si="14"/>
        <v>2.718232747644512</v>
      </c>
      <c r="U26" s="167">
        <f>F26-лютий!F26</f>
        <v>16.5</v>
      </c>
      <c r="V26" s="167">
        <f>G26-лютий!G26</f>
        <v>113.63</v>
      </c>
      <c r="W26" s="176">
        <f t="shared" si="10"/>
        <v>97.13</v>
      </c>
      <c r="X26" s="191">
        <f t="shared" si="13"/>
        <v>6.886666666666667</v>
      </c>
      <c r="Y26" s="197">
        <f t="shared" si="16"/>
        <v>1.7122111598225291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5582.78</v>
      </c>
      <c r="H27" s="158">
        <f t="shared" si="9"/>
        <v>-563.1100000000006</v>
      </c>
      <c r="I27" s="212">
        <f t="shared" si="12"/>
        <v>0.9083761668366989</v>
      </c>
      <c r="J27" s="176">
        <f t="shared" si="1"/>
        <v>-21679.22</v>
      </c>
      <c r="K27" s="191">
        <f t="shared" si="15"/>
        <v>0.2047824811092363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525.9099999999999</v>
      </c>
      <c r="T27" s="162">
        <f t="shared" si="14"/>
        <v>1.103999114076494</v>
      </c>
      <c r="U27" s="167">
        <f>F27-лютий!F27</f>
        <v>920</v>
      </c>
      <c r="V27" s="167">
        <f>G27-лютий!G27</f>
        <v>343.6100000000006</v>
      </c>
      <c r="W27" s="176">
        <f t="shared" si="10"/>
        <v>-576.3899999999994</v>
      </c>
      <c r="X27" s="191">
        <f t="shared" si="13"/>
        <v>0.37348913043478327</v>
      </c>
      <c r="Y27" s="197">
        <f t="shared" si="16"/>
        <v>-0.03660925501503587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76.84</v>
      </c>
      <c r="H28" s="218">
        <f t="shared" si="9"/>
        <v>9.040000000000006</v>
      </c>
      <c r="I28" s="220">
        <f t="shared" si="12"/>
        <v>1.1333333333333335</v>
      </c>
      <c r="J28" s="221">
        <f t="shared" si="1"/>
        <v>-239.16</v>
      </c>
      <c r="K28" s="222">
        <f t="shared" si="15"/>
        <v>0.24316455696202532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-55.49000000000001</v>
      </c>
      <c r="T28" s="222">
        <f t="shared" si="14"/>
        <v>0.5806695382755233</v>
      </c>
      <c r="U28" s="206">
        <f>F28-лютий!F28</f>
        <v>8.5</v>
      </c>
      <c r="V28" s="206">
        <f>G28-лютий!G28</f>
        <v>2.680000000000007</v>
      </c>
      <c r="W28" s="221">
        <f t="shared" si="10"/>
        <v>-5.819999999999993</v>
      </c>
      <c r="X28" s="222">
        <f t="shared" si="13"/>
        <v>0.3152941176470596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350.14</v>
      </c>
      <c r="H29" s="218">
        <f t="shared" si="9"/>
        <v>206.32999999999998</v>
      </c>
      <c r="I29" s="220">
        <f t="shared" si="12"/>
        <v>2.434740282316946</v>
      </c>
      <c r="J29" s="221">
        <f t="shared" si="1"/>
        <v>-855.86</v>
      </c>
      <c r="K29" s="222">
        <f t="shared" si="15"/>
        <v>0.2903316749585406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325.39</v>
      </c>
      <c r="T29" s="222">
        <f t="shared" si="14"/>
        <v>14.147070707070707</v>
      </c>
      <c r="U29" s="206">
        <f>F29-лютий!F29</f>
        <v>8</v>
      </c>
      <c r="V29" s="206">
        <f>G29-лютий!G29</f>
        <v>110.94999999999999</v>
      </c>
      <c r="W29" s="221">
        <f t="shared" si="10"/>
        <v>102.94999999999999</v>
      </c>
      <c r="X29" s="222">
        <f t="shared" si="13"/>
        <v>13.868749999999999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533.65</v>
      </c>
      <c r="H30" s="218">
        <f t="shared" si="9"/>
        <v>213.56</v>
      </c>
      <c r="I30" s="220">
        <f t="shared" si="12"/>
        <v>1.6671873535568122</v>
      </c>
      <c r="J30" s="221">
        <f t="shared" si="1"/>
        <v>-1821.35</v>
      </c>
      <c r="K30" s="222">
        <f t="shared" si="15"/>
        <v>0.22660297239915073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468.35999999999996</v>
      </c>
      <c r="T30" s="222">
        <f t="shared" si="14"/>
        <v>8.173533466074437</v>
      </c>
      <c r="U30" s="206">
        <f>F30-лютий!F30</f>
        <v>20</v>
      </c>
      <c r="V30" s="206">
        <f>G30-лютий!G30</f>
        <v>67.70999999999998</v>
      </c>
      <c r="W30" s="221">
        <f t="shared" si="10"/>
        <v>47.70999999999998</v>
      </c>
      <c r="X30" s="222">
        <f t="shared" si="13"/>
        <v>3.385499999999999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5049.13</v>
      </c>
      <c r="H31" s="218">
        <f t="shared" si="9"/>
        <v>-776.6700000000001</v>
      </c>
      <c r="I31" s="220">
        <f t="shared" si="12"/>
        <v>0.8666844038586975</v>
      </c>
      <c r="J31" s="221">
        <f t="shared" si="1"/>
        <v>-19857.87</v>
      </c>
      <c r="K31" s="222">
        <f t="shared" si="15"/>
        <v>0.20271931585498054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57.55000000000018</v>
      </c>
      <c r="T31" s="222">
        <f t="shared" si="14"/>
        <v>1.0115294155357624</v>
      </c>
      <c r="U31" s="206">
        <f>F31-лютий!F31</f>
        <v>900</v>
      </c>
      <c r="V31" s="206">
        <f>G31-лютий!G31</f>
        <v>275.90000000000055</v>
      </c>
      <c r="W31" s="221"/>
      <c r="X31" s="222">
        <f t="shared" si="13"/>
        <v>0.30655555555555614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336.73</v>
      </c>
      <c r="H32" s="170">
        <f t="shared" si="9"/>
        <v>176.70000000000002</v>
      </c>
      <c r="I32" s="211">
        <f t="shared" si="12"/>
        <v>2.104167968505905</v>
      </c>
      <c r="J32" s="171">
        <f t="shared" si="1"/>
        <v>54.73000000000002</v>
      </c>
      <c r="K32" s="180">
        <f t="shared" si="15"/>
        <v>1.1940780141843972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305.48</v>
      </c>
      <c r="T32" s="150">
        <f t="shared" si="14"/>
        <v>10.775360000000001</v>
      </c>
      <c r="U32" s="136">
        <f>F32-лютий!F32</f>
        <v>1</v>
      </c>
      <c r="V32" s="124">
        <f>G32-лютий!G32</f>
        <v>70.91000000000003</v>
      </c>
      <c r="W32" s="116">
        <f t="shared" si="10"/>
        <v>69.91000000000003</v>
      </c>
      <c r="X32" s="180">
        <f t="shared" si="13"/>
        <v>70.91000000000003</v>
      </c>
      <c r="Y32" s="198">
        <f t="shared" si="16"/>
        <v>10.338326866069492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215.4</v>
      </c>
      <c r="H34" s="71">
        <f t="shared" si="9"/>
        <v>83.22</v>
      </c>
      <c r="I34" s="209">
        <f t="shared" si="12"/>
        <v>1.6295960054471175</v>
      </c>
      <c r="J34" s="72">
        <f t="shared" si="1"/>
        <v>33.400000000000006</v>
      </c>
      <c r="K34" s="75">
        <f t="shared" si="15"/>
        <v>1.1835164835164835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134.15</v>
      </c>
      <c r="T34" s="75">
        <f t="shared" si="14"/>
        <v>2.651076923076923</v>
      </c>
      <c r="U34" s="73">
        <f>F34-лютий!F34</f>
        <v>1</v>
      </c>
      <c r="V34" s="98">
        <f>G34-лютий!G34</f>
        <v>10.420000000000016</v>
      </c>
      <c r="W34" s="74"/>
      <c r="X34" s="75">
        <f t="shared" si="13"/>
        <v>10.420000000000016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32572.59</v>
      </c>
      <c r="H35" s="102">
        <f t="shared" si="9"/>
        <v>-10778.889999999996</v>
      </c>
      <c r="I35" s="211">
        <f t="shared" si="12"/>
        <v>0.7513605071845298</v>
      </c>
      <c r="J35" s="171">
        <f t="shared" si="1"/>
        <v>-155203.41</v>
      </c>
      <c r="K35" s="180">
        <f t="shared" si="15"/>
        <v>0.17346513931492843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-10745.579999999998</v>
      </c>
      <c r="T35" s="149">
        <f t="shared" si="14"/>
        <v>0.7519382744007884</v>
      </c>
      <c r="U35" s="136">
        <f>F35-лютий!F35</f>
        <v>15238.999999999996</v>
      </c>
      <c r="V35" s="124">
        <f>G35-лютий!G35</f>
        <v>5482.91</v>
      </c>
      <c r="W35" s="116">
        <f t="shared" si="10"/>
        <v>-9756.089999999997</v>
      </c>
      <c r="X35" s="180">
        <f t="shared" si="13"/>
        <v>0.3597946059452721</v>
      </c>
      <c r="Y35" s="198">
        <f t="shared" si="16"/>
        <v>-0.2845155055264309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22909.94</v>
      </c>
      <c r="H37" s="158">
        <f t="shared" si="9"/>
        <v>-6076.310000000001</v>
      </c>
      <c r="I37" s="212">
        <f t="shared" si="12"/>
        <v>0.7903726767001595</v>
      </c>
      <c r="J37" s="176">
        <f t="shared" si="1"/>
        <v>-104176.06</v>
      </c>
      <c r="K37" s="191">
        <f t="shared" si="15"/>
        <v>0.18027115496592858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-5972.7900000000045</v>
      </c>
      <c r="T37" s="162">
        <f t="shared" si="14"/>
        <v>0.7932054899242557</v>
      </c>
      <c r="U37" s="167">
        <f>F37-січень!F37</f>
        <v>19700</v>
      </c>
      <c r="V37" s="167">
        <f>G37-лютий!G37</f>
        <v>3940.279999999999</v>
      </c>
      <c r="W37" s="176">
        <f t="shared" si="10"/>
        <v>-15759.720000000001</v>
      </c>
      <c r="X37" s="191">
        <f>V37/U37</f>
        <v>0.20001421319796947</v>
      </c>
      <c r="Y37" s="197">
        <f t="shared" si="16"/>
        <v>-0.24369857233992154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9446.81</v>
      </c>
      <c r="H38" s="218">
        <f t="shared" si="9"/>
        <v>-4337.59</v>
      </c>
      <c r="I38" s="220">
        <f t="shared" si="12"/>
        <v>0.6853261658106264</v>
      </c>
      <c r="J38" s="221">
        <f t="shared" si="1"/>
        <v>-47843.19</v>
      </c>
      <c r="K38" s="222">
        <f t="shared" si="15"/>
        <v>0.164894571478443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-4691.33</v>
      </c>
      <c r="T38" s="222">
        <f t="shared" si="14"/>
        <v>0.6681791239866064</v>
      </c>
      <c r="U38" s="206">
        <f>F38-лютий!F38</f>
        <v>4900</v>
      </c>
      <c r="V38" s="206">
        <f>G38-лютий!G38</f>
        <v>1491.999999999999</v>
      </c>
      <c r="W38" s="221">
        <f t="shared" si="10"/>
        <v>-3408.000000000001</v>
      </c>
      <c r="X38" s="222">
        <f t="shared" si="18"/>
        <v>30.448979591836718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18921.09</v>
      </c>
      <c r="H39" s="218">
        <f t="shared" si="9"/>
        <v>-5472.360000000001</v>
      </c>
      <c r="I39" s="220">
        <f t="shared" si="12"/>
        <v>0.7756627291342553</v>
      </c>
      <c r="J39" s="221">
        <f t="shared" si="1"/>
        <v>-87064.91</v>
      </c>
      <c r="K39" s="222">
        <f t="shared" si="15"/>
        <v>0.1785244277546091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-5251.310000000001</v>
      </c>
      <c r="T39" s="222">
        <f t="shared" si="14"/>
        <v>0.782755953070444</v>
      </c>
      <c r="U39" s="206">
        <f>F39-лютий!F39</f>
        <v>8600</v>
      </c>
      <c r="V39" s="206">
        <f>G39-лютий!G39</f>
        <v>3061.67</v>
      </c>
      <c r="W39" s="221">
        <f t="shared" si="10"/>
        <v>-5538.33</v>
      </c>
      <c r="X39" s="222">
        <f t="shared" si="18"/>
        <v>35.60081395348838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215.84</v>
      </c>
      <c r="H40" s="218">
        <f t="shared" si="9"/>
        <v>-364.99</v>
      </c>
      <c r="I40" s="220">
        <f t="shared" si="12"/>
        <v>0.37160614982008505</v>
      </c>
      <c r="J40" s="221">
        <f t="shared" si="1"/>
        <v>-3184.16</v>
      </c>
      <c r="K40" s="222">
        <f t="shared" si="15"/>
        <v>0.06348235294117648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-81.46000000000001</v>
      </c>
      <c r="T40" s="222">
        <f t="shared" si="14"/>
        <v>0.7260006727211571</v>
      </c>
      <c r="U40" s="206">
        <f>F40-лютий!F40</f>
        <v>239.00000000000006</v>
      </c>
      <c r="V40" s="206">
        <f>G40-лютий!G40</f>
        <v>50.629999999999995</v>
      </c>
      <c r="W40" s="221">
        <f t="shared" si="10"/>
        <v>-188.37000000000006</v>
      </c>
      <c r="X40" s="222">
        <f t="shared" si="18"/>
        <v>21.184100418410033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3988.85</v>
      </c>
      <c r="H41" s="218">
        <f t="shared" si="9"/>
        <v>-603.9500000000003</v>
      </c>
      <c r="I41" s="220">
        <f t="shared" si="12"/>
        <v>0.8685006967427277</v>
      </c>
      <c r="J41" s="221">
        <f t="shared" si="1"/>
        <v>-17111.15</v>
      </c>
      <c r="K41" s="222">
        <f t="shared" si="15"/>
        <v>0.18904502369668247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-721.48</v>
      </c>
      <c r="T41" s="222">
        <f t="shared" si="14"/>
        <v>0.8468302645462208</v>
      </c>
      <c r="U41" s="206">
        <f>F41-лютий!F41</f>
        <v>1500</v>
      </c>
      <c r="V41" s="206">
        <f>G41-лютий!G41</f>
        <v>878.6100000000001</v>
      </c>
      <c r="W41" s="221">
        <f t="shared" si="10"/>
        <v>-621.3899999999999</v>
      </c>
      <c r="X41" s="222">
        <f t="shared" si="18"/>
        <v>58.574000000000005</v>
      </c>
      <c r="Y41" s="197"/>
    </row>
    <row r="42" spans="1:25" s="6" customFormat="1" ht="18" hidden="1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197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67876.47</v>
      </c>
      <c r="H47" s="102">
        <f t="shared" si="9"/>
        <v>-772.6900000000023</v>
      </c>
      <c r="I47" s="208">
        <f>G47/F47</f>
        <v>0.9887443633687578</v>
      </c>
      <c r="J47" s="108">
        <f t="shared" si="1"/>
        <v>-186674.33</v>
      </c>
      <c r="K47" s="148">
        <f>G47/E47</f>
        <v>0.26665196102310423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12479.849999999999</v>
      </c>
      <c r="T47" s="160">
        <f t="shared" si="19"/>
        <v>1.2252817951708967</v>
      </c>
      <c r="U47" s="107">
        <f>F47-лютий!F47</f>
        <v>8801</v>
      </c>
      <c r="V47" s="110">
        <f>G47-лютий!G47</f>
        <v>7853.57</v>
      </c>
      <c r="W47" s="111">
        <f t="shared" si="10"/>
        <v>-947.4300000000003</v>
      </c>
      <c r="X47" s="148">
        <f>V47/U47</f>
        <v>0.8923497329848881</v>
      </c>
      <c r="Y47" s="197">
        <f t="shared" si="16"/>
        <v>0.08568016068599271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14348.25</v>
      </c>
      <c r="H49" s="71">
        <f>G49-F49</f>
        <v>-635.6200000000008</v>
      </c>
      <c r="I49" s="209">
        <f>G49/F49</f>
        <v>0.9575797173894327</v>
      </c>
      <c r="J49" s="72">
        <f t="shared" si="1"/>
        <v>-41366.75</v>
      </c>
      <c r="K49" s="75">
        <f>G49/E49</f>
        <v>0.25752939064883784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3400.33</v>
      </c>
      <c r="T49" s="153">
        <f t="shared" si="19"/>
        <v>1.3105914182785405</v>
      </c>
      <c r="U49" s="73">
        <f>F49-лютий!F49</f>
        <v>1400</v>
      </c>
      <c r="V49" s="98">
        <f>G49-лютий!G49</f>
        <v>754.6200000000008</v>
      </c>
      <c r="W49" s="74">
        <f t="shared" si="10"/>
        <v>-645.3799999999992</v>
      </c>
      <c r="X49" s="75">
        <f>V49/U49</f>
        <v>0.5390142857142863</v>
      </c>
      <c r="Y49" s="197">
        <f t="shared" si="16"/>
        <v>0.0733145067562202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53505.91</v>
      </c>
      <c r="H50" s="71">
        <f>G50-F50</f>
        <v>-134.57999999999447</v>
      </c>
      <c r="I50" s="209">
        <f>G50/F50</f>
        <v>0.9974910743731089</v>
      </c>
      <c r="J50" s="72">
        <f t="shared" si="1"/>
        <v>-145249.09</v>
      </c>
      <c r="K50" s="75">
        <f>G50/E50</f>
        <v>0.2692053533244447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9073.330000000002</v>
      </c>
      <c r="T50" s="153">
        <f t="shared" si="19"/>
        <v>1.204204437374557</v>
      </c>
      <c r="U50" s="73">
        <f>F50-лютий!F50</f>
        <v>7400</v>
      </c>
      <c r="V50" s="98">
        <f>G50-лютий!G50</f>
        <v>7098.470000000001</v>
      </c>
      <c r="W50" s="74">
        <f t="shared" si="10"/>
        <v>-301.52999999999884</v>
      </c>
      <c r="X50" s="75">
        <f>V50/U50</f>
        <v>0.9592527027027029</v>
      </c>
      <c r="Y50" s="197">
        <f t="shared" si="16"/>
        <v>0.08929597031914716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10428.5</v>
      </c>
      <c r="H53" s="103">
        <f>H54+H55+H56+H57+H58+H60+H62+H63+H64+H65+H66+H71+H72+H76+H59+H61</f>
        <v>-214.54800000000034</v>
      </c>
      <c r="I53" s="143">
        <f aca="true" t="shared" si="20" ref="I53:I72">G53/F53</f>
        <v>0.9798414890170561</v>
      </c>
      <c r="J53" s="104">
        <f>G53-E53</f>
        <v>-36820.4</v>
      </c>
      <c r="K53" s="156">
        <f aca="true" t="shared" si="21" ref="K53:K72">G53/E53</f>
        <v>0.22071413302743556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-3445.7299999999996</v>
      </c>
      <c r="T53" s="143">
        <f>G53/R53</f>
        <v>0.7516453165328815</v>
      </c>
      <c r="U53" s="103">
        <f>U54+U55+U56+U57+U58+U60+U62+U63+U64+U65+U66+U71+U72+U76+U59+U61</f>
        <v>3607.5</v>
      </c>
      <c r="V53" s="103">
        <f>V54+V55+V56+V57+V58+V60+V62+V63+V64+V65+V66+V71+V72+V76+V59+V61</f>
        <v>3482.8199999999993</v>
      </c>
      <c r="W53" s="103">
        <f>W54+W55+W56+W57+W58+W60+W62+W63+W64+W65+W66+W71+W72+W76</f>
        <v>-134.88000000000034</v>
      </c>
      <c r="X53" s="143">
        <f>V53/U53</f>
        <v>0.9654386694386692</v>
      </c>
      <c r="Y53" s="197">
        <f t="shared" si="16"/>
        <v>0.07063879284295949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68.78</v>
      </c>
      <c r="H58" s="102">
        <f t="shared" si="22"/>
        <v>-79.65</v>
      </c>
      <c r="I58" s="213">
        <f t="shared" si="20"/>
        <v>0.4633834130566597</v>
      </c>
      <c r="J58" s="115">
        <f t="shared" si="24"/>
        <v>-675.22</v>
      </c>
      <c r="K58" s="155">
        <f t="shared" si="21"/>
        <v>0.09244623655913979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-208.98</v>
      </c>
      <c r="T58" s="155">
        <f t="shared" si="27"/>
        <v>0.2476238479262673</v>
      </c>
      <c r="U58" s="107">
        <f>F58-лютий!F58</f>
        <v>60</v>
      </c>
      <c r="V58" s="110">
        <f>G58-лютий!G58</f>
        <v>16.6</v>
      </c>
      <c r="W58" s="111">
        <f t="shared" si="23"/>
        <v>-43.4</v>
      </c>
      <c r="X58" s="155">
        <f t="shared" si="28"/>
        <v>0.27666666666666667</v>
      </c>
      <c r="Y58" s="197">
        <f t="shared" si="16"/>
        <v>-0.8072314639224234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251.34</v>
      </c>
      <c r="H60" s="102">
        <f t="shared" si="22"/>
        <v>-32.66</v>
      </c>
      <c r="I60" s="213">
        <f t="shared" si="20"/>
        <v>0.885</v>
      </c>
      <c r="J60" s="115">
        <f t="shared" si="24"/>
        <v>-1032.66</v>
      </c>
      <c r="K60" s="155">
        <f t="shared" si="21"/>
        <v>0.19574766355140188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-49.609999999999985</v>
      </c>
      <c r="T60" s="155">
        <f t="shared" si="27"/>
        <v>0.8351553414188404</v>
      </c>
      <c r="U60" s="107">
        <f>F60-лютий!F60</f>
        <v>100</v>
      </c>
      <c r="V60" s="110">
        <f>G60-лютий!G60</f>
        <v>74.15</v>
      </c>
      <c r="W60" s="111">
        <f t="shared" si="23"/>
        <v>-25.849999999999994</v>
      </c>
      <c r="X60" s="155">
        <f t="shared" si="28"/>
        <v>0.7415</v>
      </c>
      <c r="Y60" s="197">
        <f t="shared" si="16"/>
        <v>-0.23028103941658107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5442.54</v>
      </c>
      <c r="H62" s="102">
        <f t="shared" si="22"/>
        <v>-247.46000000000004</v>
      </c>
      <c r="I62" s="213">
        <f t="shared" si="20"/>
        <v>0.9565096660808435</v>
      </c>
      <c r="J62" s="115">
        <f t="shared" si="24"/>
        <v>-15817.46</v>
      </c>
      <c r="K62" s="155">
        <f t="shared" si="21"/>
        <v>0.2559990592662277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1857.6</v>
      </c>
      <c r="T62" s="155">
        <f t="shared" si="27"/>
        <v>1.5181676680781269</v>
      </c>
      <c r="U62" s="107">
        <f>F62-лютий!F62</f>
        <v>1800</v>
      </c>
      <c r="V62" s="110">
        <f>G62-лютий!G62</f>
        <v>1487.12</v>
      </c>
      <c r="W62" s="111">
        <f t="shared" si="23"/>
        <v>-312.8800000000001</v>
      </c>
      <c r="X62" s="155">
        <f t="shared" si="28"/>
        <v>0.8261777777777777</v>
      </c>
      <c r="Y62" s="197">
        <f t="shared" si="16"/>
        <v>0.4609895479854771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177.32</v>
      </c>
      <c r="H63" s="102">
        <f t="shared" si="22"/>
        <v>-7.680000000000007</v>
      </c>
      <c r="I63" s="213">
        <f t="shared" si="20"/>
        <v>0.9584864864864865</v>
      </c>
      <c r="J63" s="115">
        <f t="shared" si="24"/>
        <v>-589.6800000000001</v>
      </c>
      <c r="K63" s="155">
        <f t="shared" si="21"/>
        <v>0.2311864406779661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42.120000000000005</v>
      </c>
      <c r="T63" s="155">
        <f t="shared" si="27"/>
        <v>1.3115384615384615</v>
      </c>
      <c r="U63" s="107">
        <f>F63-лютий!F63</f>
        <v>64</v>
      </c>
      <c r="V63" s="110">
        <f>G63-лютий!G63</f>
        <v>55.629999999999995</v>
      </c>
      <c r="W63" s="111">
        <f t="shared" si="23"/>
        <v>-8.370000000000005</v>
      </c>
      <c r="X63" s="155">
        <f t="shared" si="28"/>
        <v>0.8692187499999999</v>
      </c>
      <c r="Y63" s="197">
        <f t="shared" si="16"/>
        <v>0.23131762890931373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7.23</v>
      </c>
      <c r="H64" s="102">
        <f t="shared" si="22"/>
        <v>-0.7699999999999996</v>
      </c>
      <c r="I64" s="213">
        <f t="shared" si="20"/>
        <v>0.90375</v>
      </c>
      <c r="J64" s="115">
        <f t="shared" si="24"/>
        <v>-36.769999999999996</v>
      </c>
      <c r="K64" s="155">
        <f t="shared" si="21"/>
        <v>0.16431818181818184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3.2300000000000004</v>
      </c>
      <c r="T64" s="155">
        <f t="shared" si="27"/>
        <v>1.8075</v>
      </c>
      <c r="U64" s="107">
        <f>F64-лютий!F64</f>
        <v>4</v>
      </c>
      <c r="V64" s="110">
        <f>G64-лютий!G64</f>
        <v>0.5300000000000002</v>
      </c>
      <c r="W64" s="111">
        <f t="shared" si="23"/>
        <v>-3.4699999999999998</v>
      </c>
      <c r="X64" s="155">
        <f t="shared" si="28"/>
        <v>0.13250000000000006</v>
      </c>
      <c r="Y64" s="197">
        <f t="shared" si="16"/>
        <v>0.7457239382239382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1623.09</v>
      </c>
      <c r="S65" s="115">
        <f t="shared" si="5"/>
        <v>77.48000000000002</v>
      </c>
      <c r="T65" s="155">
        <f t="shared" si="27"/>
        <v>1.0477361082872791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0.13114022319173935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143.23</v>
      </c>
      <c r="H66" s="102">
        <f t="shared" si="22"/>
        <v>-51.91</v>
      </c>
      <c r="I66" s="213">
        <f t="shared" si="20"/>
        <v>0.7339858563082915</v>
      </c>
      <c r="J66" s="115">
        <f t="shared" si="24"/>
        <v>-722.77</v>
      </c>
      <c r="K66" s="155">
        <f t="shared" si="21"/>
        <v>0.16539260969976904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-102.77000000000001</v>
      </c>
      <c r="T66" s="155">
        <f t="shared" si="27"/>
        <v>0.5822357723577235</v>
      </c>
      <c r="U66" s="107">
        <f>F66-лютий!F66</f>
        <v>74.49999999999999</v>
      </c>
      <c r="V66" s="110">
        <f>G66-лютий!G66</f>
        <v>36.349999999999994</v>
      </c>
      <c r="W66" s="111">
        <f t="shared" si="23"/>
        <v>-38.14999999999999</v>
      </c>
      <c r="X66" s="155">
        <f t="shared" si="28"/>
        <v>0.4879194630872483</v>
      </c>
      <c r="Y66" s="197">
        <f t="shared" si="16"/>
        <v>-0.3840448283876292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111.63</v>
      </c>
      <c r="H67" s="71">
        <f t="shared" si="22"/>
        <v>-48.78999999999999</v>
      </c>
      <c r="I67" s="209">
        <f t="shared" si="20"/>
        <v>0.6958608652287744</v>
      </c>
      <c r="J67" s="72">
        <f t="shared" si="24"/>
        <v>-616.57</v>
      </c>
      <c r="K67" s="75">
        <f t="shared" si="21"/>
        <v>0.15329579785773137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-109.31</v>
      </c>
      <c r="T67" s="204">
        <f t="shared" si="27"/>
        <v>0.5052502941975197</v>
      </c>
      <c r="U67" s="73">
        <f>F67-лютий!F67</f>
        <v>62.999999999999986</v>
      </c>
      <c r="V67" s="98">
        <f>G67-лютий!G67</f>
        <v>27.739999999999995</v>
      </c>
      <c r="W67" s="74">
        <f t="shared" si="23"/>
        <v>-35.25999999999999</v>
      </c>
      <c r="X67" s="75">
        <f t="shared" si="28"/>
        <v>0.44031746031746033</v>
      </c>
      <c r="Y67" s="197">
        <f t="shared" si="16"/>
        <v>-0.4521265825609143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31.55</v>
      </c>
      <c r="H70" s="71">
        <f t="shared" si="22"/>
        <v>-3.0699999999999967</v>
      </c>
      <c r="I70" s="209">
        <f t="shared" si="20"/>
        <v>0.9113229347198152</v>
      </c>
      <c r="J70" s="72">
        <f t="shared" si="24"/>
        <v>-105.25000000000001</v>
      </c>
      <c r="K70" s="75">
        <f t="shared" si="21"/>
        <v>0.2306286549707602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6.59</v>
      </c>
      <c r="T70" s="204">
        <f t="shared" si="27"/>
        <v>1.264022435897436</v>
      </c>
      <c r="U70" s="73">
        <f>F70-лютий!F70</f>
        <v>11.399999999999999</v>
      </c>
      <c r="V70" s="98">
        <f>G70-лютий!G70</f>
        <v>8.400000000000002</v>
      </c>
      <c r="W70" s="74">
        <f t="shared" si="23"/>
        <v>-2.9999999999999964</v>
      </c>
      <c r="X70" s="75">
        <f t="shared" si="28"/>
        <v>0.7368421052631582</v>
      </c>
      <c r="Y70" s="197">
        <f t="shared" si="16"/>
        <v>0.25383191751019596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1416.35</v>
      </c>
      <c r="H72" s="102">
        <f t="shared" si="22"/>
        <v>-512.3000000000002</v>
      </c>
      <c r="I72" s="213">
        <f t="shared" si="20"/>
        <v>0.7343737847717314</v>
      </c>
      <c r="J72" s="115">
        <f t="shared" si="24"/>
        <v>-6753.65</v>
      </c>
      <c r="K72" s="155">
        <f t="shared" si="21"/>
        <v>0.17335985312117502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-1659.38</v>
      </c>
      <c r="T72" s="155">
        <f t="shared" si="27"/>
        <v>0.46049230589160944</v>
      </c>
      <c r="U72" s="107">
        <f>F72-лютий!F72</f>
        <v>680</v>
      </c>
      <c r="V72" s="110">
        <f>G72-лютий!G72</f>
        <v>344.1999999999998</v>
      </c>
      <c r="W72" s="111">
        <f t="shared" si="23"/>
        <v>-335.8000000000002</v>
      </c>
      <c r="X72" s="155">
        <f t="shared" si="28"/>
        <v>0.506176470588235</v>
      </c>
      <c r="Y72" s="197">
        <f t="shared" si="16"/>
        <v>-0.5497810738376323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2"/>
        <v>0.11</v>
      </c>
      <c r="I78" s="213" t="e">
        <f>G78/F78</f>
        <v>#DIV/0!</v>
      </c>
      <c r="J78" s="115">
        <f t="shared" si="24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7"/>
        <v>-0.020637898686679174</v>
      </c>
      <c r="U78" s="107">
        <f>F78-лютий!F78</f>
        <v>0</v>
      </c>
      <c r="V78" s="110">
        <f>G78-лютий!G78</f>
        <v>0</v>
      </c>
      <c r="W78" s="111">
        <f t="shared" si="23"/>
        <v>0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331820.17</v>
      </c>
      <c r="H79" s="103">
        <f>G79-F79</f>
        <v>-40375.387000000046</v>
      </c>
      <c r="I79" s="210">
        <f>G79/F79</f>
        <v>0.8915210398387425</v>
      </c>
      <c r="J79" s="104">
        <f>G79-E79</f>
        <v>-1296097.53</v>
      </c>
      <c r="K79" s="156">
        <f>G79/E79</f>
        <v>0.20383104747862868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24391.209999999963</v>
      </c>
      <c r="T79" s="156">
        <f>G79/R79</f>
        <v>1.0793393374521385</v>
      </c>
      <c r="U79" s="103">
        <f>U8+U53+U77+U78</f>
        <v>123391.9</v>
      </c>
      <c r="V79" s="103">
        <f>V8+V53+V77+V78</f>
        <v>82977.72</v>
      </c>
      <c r="W79" s="135">
        <f>V79-U79</f>
        <v>-40414.17999999999</v>
      </c>
      <c r="X79" s="156">
        <f>V79/U79</f>
        <v>0.6724729905285518</v>
      </c>
      <c r="Y79" s="197">
        <f t="shared" si="16"/>
        <v>-0.08429312806532252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1123.71</v>
      </c>
      <c r="H89" s="112">
        <f t="shared" si="31"/>
        <v>-891.29</v>
      </c>
      <c r="I89" s="213">
        <f>G89/F89</f>
        <v>0.5576724565756824</v>
      </c>
      <c r="J89" s="117">
        <f aca="true" t="shared" si="35" ref="J89:J98">G89-E89</f>
        <v>-15325.29</v>
      </c>
      <c r="K89" s="147">
        <f>G89/E89</f>
        <v>0.06831479117271567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956.51</v>
      </c>
      <c r="T89" s="147">
        <f t="shared" si="30"/>
        <v>6.720753588516747</v>
      </c>
      <c r="U89" s="112">
        <f>F89-лютий!F89</f>
        <v>1000</v>
      </c>
      <c r="V89" s="118">
        <f>G89-лютий!G89</f>
        <v>929.26</v>
      </c>
      <c r="W89" s="117">
        <f t="shared" si="34"/>
        <v>-70.74000000000001</v>
      </c>
      <c r="X89" s="147">
        <f>V89/U89</f>
        <v>0.92926</v>
      </c>
      <c r="Y89" s="197">
        <f t="shared" si="16"/>
        <v>4.7008976271235134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6000</v>
      </c>
      <c r="G90" s="126">
        <v>1407.79</v>
      </c>
      <c r="H90" s="112">
        <f t="shared" si="31"/>
        <v>-4592.21</v>
      </c>
      <c r="I90" s="213">
        <f>G90/F90</f>
        <v>0.23463166666666666</v>
      </c>
      <c r="J90" s="117">
        <f t="shared" si="35"/>
        <v>-20607.21</v>
      </c>
      <c r="K90" s="147">
        <f>G90/E90</f>
        <v>0.06394685441744265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193.54999999999995</v>
      </c>
      <c r="T90" s="147">
        <f t="shared" si="30"/>
        <v>1.1594001185926999</v>
      </c>
      <c r="U90" s="112">
        <f>F90-лютий!F90</f>
        <v>3000</v>
      </c>
      <c r="V90" s="118">
        <f>G90-лютий!G90</f>
        <v>1076.6399999999999</v>
      </c>
      <c r="W90" s="117">
        <f t="shared" si="34"/>
        <v>-1923.3600000000001</v>
      </c>
      <c r="X90" s="147">
        <f>V90/U90</f>
        <v>0.35888</v>
      </c>
      <c r="Y90" s="197">
        <f t="shared" si="16"/>
        <v>-0.11271086333945268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3340.96</v>
      </c>
      <c r="H92" s="129">
        <f t="shared" si="31"/>
        <v>-5486.469</v>
      </c>
      <c r="I92" s="216">
        <f>G92/F92</f>
        <v>0.37847486510511724</v>
      </c>
      <c r="J92" s="131">
        <f t="shared" si="35"/>
        <v>-43465.079000000005</v>
      </c>
      <c r="K92" s="151">
        <f>G92/E92</f>
        <v>0.07137882357445371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1956.40526</v>
      </c>
      <c r="T92" s="147">
        <f t="shared" si="30"/>
        <v>2.413021243204873</v>
      </c>
      <c r="U92" s="129">
        <f>F92-лютий!F92</f>
        <v>4002</v>
      </c>
      <c r="V92" s="174">
        <f>G92-лютий!G92</f>
        <v>2006.92</v>
      </c>
      <c r="W92" s="131">
        <f t="shared" si="34"/>
        <v>-1995.08</v>
      </c>
      <c r="X92" s="151">
        <f>V92/U92</f>
        <v>0.5014792603698152</v>
      </c>
      <c r="Y92" s="197">
        <f t="shared" si="16"/>
        <v>0.6405794971357401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2378.61</v>
      </c>
      <c r="H95" s="112">
        <f t="shared" si="31"/>
        <v>-441.1399999999999</v>
      </c>
      <c r="I95" s="213">
        <f>G95/F95</f>
        <v>0.8435535065165352</v>
      </c>
      <c r="J95" s="117">
        <f t="shared" si="35"/>
        <v>-6671.389999999999</v>
      </c>
      <c r="K95" s="147">
        <f>G95/E95</f>
        <v>0.26282983425414363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160.6600000000003</v>
      </c>
      <c r="T95" s="147">
        <f t="shared" si="30"/>
        <v>1.072436258707365</v>
      </c>
      <c r="U95" s="112">
        <f>F95-лютий!F95</f>
        <v>1</v>
      </c>
      <c r="V95" s="118">
        <f>G95-лютий!G95</f>
        <v>0.3700000000003456</v>
      </c>
      <c r="W95" s="117">
        <f t="shared" si="34"/>
        <v>-0.6299999999996544</v>
      </c>
      <c r="X95" s="147">
        <f>V95/U95</f>
        <v>0.3700000000003456</v>
      </c>
      <c r="Y95" s="197">
        <f t="shared" si="16"/>
        <v>-0.0540346882999565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2379.85</v>
      </c>
      <c r="H97" s="129">
        <f t="shared" si="31"/>
        <v>-446.9000000000001</v>
      </c>
      <c r="I97" s="216">
        <f>G97/F97</f>
        <v>0.8419032457769523</v>
      </c>
      <c r="J97" s="131">
        <f t="shared" si="35"/>
        <v>-6713.15</v>
      </c>
      <c r="K97" s="151">
        <f>G97/E97</f>
        <v>0.2617233036401628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153.0899999999997</v>
      </c>
      <c r="T97" s="147">
        <f t="shared" si="30"/>
        <v>1.068750112270743</v>
      </c>
      <c r="U97" s="129">
        <f>F97-лютий!F97</f>
        <v>5</v>
      </c>
      <c r="V97" s="174">
        <f>G97-лютий!G97</f>
        <v>1.5900000000001455</v>
      </c>
      <c r="W97" s="131">
        <f t="shared" si="34"/>
        <v>-3.4099999999998545</v>
      </c>
      <c r="X97" s="151">
        <f>V97/U97</f>
        <v>0.3180000000000291</v>
      </c>
      <c r="Y97" s="197">
        <f t="shared" si="16"/>
        <v>-0.05617426801877068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5.22522</v>
      </c>
      <c r="G98" s="126">
        <v>6.73</v>
      </c>
      <c r="H98" s="112">
        <f t="shared" si="31"/>
        <v>1.5047800000000002</v>
      </c>
      <c r="I98" s="213">
        <f>G98/F98</f>
        <v>1.2879840466047363</v>
      </c>
      <c r="J98" s="117">
        <f t="shared" si="35"/>
        <v>-12.683</v>
      </c>
      <c r="K98" s="147">
        <f>G98/E98</f>
        <v>0.3466749085664246</v>
      </c>
      <c r="L98" s="117"/>
      <c r="M98" s="117"/>
      <c r="N98" s="117"/>
      <c r="O98" s="117">
        <v>37.96</v>
      </c>
      <c r="P98" s="117">
        <f t="shared" si="32"/>
        <v>-18.547</v>
      </c>
      <c r="Q98" s="147">
        <f t="shared" si="33"/>
        <v>0.5114067439409905</v>
      </c>
      <c r="R98" s="131">
        <v>7.12</v>
      </c>
      <c r="S98" s="117">
        <f t="shared" si="29"/>
        <v>-0.3899999999999997</v>
      </c>
      <c r="T98" s="147">
        <f t="shared" si="30"/>
        <v>0.9452247191011236</v>
      </c>
      <c r="U98" s="112">
        <f>F98-лютий!F98</f>
        <v>1.7652200000000002</v>
      </c>
      <c r="V98" s="118">
        <f>G98-лютий!G98</f>
        <v>2.9500000000000006</v>
      </c>
      <c r="W98" s="117">
        <f t="shared" si="34"/>
        <v>1.1847800000000004</v>
      </c>
      <c r="X98" s="147">
        <f>V98/U98</f>
        <v>1.6711797962860155</v>
      </c>
      <c r="Y98" s="197">
        <f t="shared" si="16"/>
        <v>0.4338179751601331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55918.452000000005</v>
      </c>
      <c r="F100" s="183">
        <f>F86+F87+F92+F97+F98</f>
        <v>11659.40422</v>
      </c>
      <c r="G100" s="183">
        <f>G86+G87+G92+G97+G98</f>
        <v>5727.549999999999</v>
      </c>
      <c r="H100" s="184">
        <f>G100-F100</f>
        <v>-5931.854220000001</v>
      </c>
      <c r="I100" s="217">
        <f>G100/F100</f>
        <v>0.49123865095741565</v>
      </c>
      <c r="J100" s="177">
        <f>G100-E100</f>
        <v>-50190.902</v>
      </c>
      <c r="K100" s="178">
        <f>G100/E100</f>
        <v>0.10242683399032575</v>
      </c>
      <c r="L100" s="177"/>
      <c r="M100" s="177"/>
      <c r="N100" s="177"/>
      <c r="O100" s="177">
        <v>34561.77</v>
      </c>
      <c r="P100" s="177">
        <f>E100-O100</f>
        <v>21356.682000000008</v>
      </c>
      <c r="Q100" s="178">
        <f>E100/O100</f>
        <v>1.6179279012620016</v>
      </c>
      <c r="R100" s="183">
        <v>3654.01</v>
      </c>
      <c r="S100" s="177">
        <f>G100-R100</f>
        <v>2073.539999999999</v>
      </c>
      <c r="T100" s="178">
        <f t="shared" si="30"/>
        <v>1.5674697113582061</v>
      </c>
      <c r="U100" s="183">
        <f>U86+U87+U92+U97+U98</f>
        <v>4008.76522</v>
      </c>
      <c r="V100" s="183">
        <f>V86+V87+V92+V97+V98</f>
        <v>2011.4600000000003</v>
      </c>
      <c r="W100" s="177">
        <f>V100-U100</f>
        <v>-1997.30522</v>
      </c>
      <c r="X100" s="178">
        <f>V100/U100</f>
        <v>0.5017654787974837</v>
      </c>
      <c r="Y100" s="197">
        <f>T100-Q100</f>
        <v>-0.05045818990379547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1683836.152</v>
      </c>
      <c r="F101" s="183">
        <f>F79+F100</f>
        <v>383854.96122000006</v>
      </c>
      <c r="G101" s="183">
        <f>G79+G100</f>
        <v>337547.72</v>
      </c>
      <c r="H101" s="184">
        <f>G101-F101</f>
        <v>-46307.24122000008</v>
      </c>
      <c r="I101" s="217">
        <f>G101/F101</f>
        <v>0.8793626606444722</v>
      </c>
      <c r="J101" s="177">
        <f>G101-E101</f>
        <v>-1346288.432</v>
      </c>
      <c r="K101" s="178">
        <f>G101/E101</f>
        <v>0.2004635187331457</v>
      </c>
      <c r="L101" s="177"/>
      <c r="M101" s="177"/>
      <c r="N101" s="177"/>
      <c r="O101" s="177">
        <f>O79+O100</f>
        <v>1433558.23</v>
      </c>
      <c r="P101" s="177">
        <f>E101-O101</f>
        <v>250277.92200000002</v>
      </c>
      <c r="Q101" s="178">
        <f>E101/O101</f>
        <v>1.1745851105050682</v>
      </c>
      <c r="R101" s="177">
        <f>R79+R100</f>
        <v>311082.97000000003</v>
      </c>
      <c r="S101" s="177">
        <f>S79+S100</f>
        <v>26464.749999999964</v>
      </c>
      <c r="T101" s="178">
        <f t="shared" si="30"/>
        <v>1.085072963010479</v>
      </c>
      <c r="U101" s="184">
        <f>U79+U100</f>
        <v>127400.66522</v>
      </c>
      <c r="V101" s="184">
        <f>V79+V100</f>
        <v>84989.18000000001</v>
      </c>
      <c r="W101" s="177">
        <f>V101-U101</f>
        <v>-42411.48521999999</v>
      </c>
      <c r="X101" s="178">
        <f>V101/U101</f>
        <v>0.6671015402724756</v>
      </c>
      <c r="Y101" s="197">
        <f>T101-Q101</f>
        <v>-0.08951214749458924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7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5767.912428571435</v>
      </c>
      <c r="H104" s="262"/>
      <c r="I104" s="262"/>
      <c r="J104" s="262"/>
      <c r="V104" s="261">
        <f>IF(W79&lt;0,ABS(W79/C103),0)</f>
        <v>5773.454285714285</v>
      </c>
    </row>
    <row r="105" spans="2:7" ht="30.75">
      <c r="B105" s="263" t="s">
        <v>146</v>
      </c>
      <c r="C105" s="264">
        <v>43181</v>
      </c>
      <c r="D105" s="261"/>
      <c r="E105" s="261">
        <v>5816.6</v>
      </c>
      <c r="F105" s="78"/>
      <c r="G105" s="4" t="s">
        <v>147</v>
      </c>
    </row>
    <row r="106" spans="3:10" ht="15">
      <c r="C106" s="264">
        <v>43180</v>
      </c>
      <c r="D106" s="261"/>
      <c r="E106" s="261">
        <v>3337.2</v>
      </c>
      <c r="F106" s="78"/>
      <c r="G106" s="306"/>
      <c r="H106" s="306"/>
      <c r="I106" s="265"/>
      <c r="J106" s="266"/>
    </row>
    <row r="107" spans="3:10" ht="15">
      <c r="C107" s="264">
        <v>43179</v>
      </c>
      <c r="D107" s="261"/>
      <c r="E107" s="261">
        <v>5810.2</v>
      </c>
      <c r="F107" s="78"/>
      <c r="G107" s="306"/>
      <c r="H107" s="306"/>
      <c r="I107" s="265"/>
      <c r="J107" s="267"/>
    </row>
    <row r="108" spans="3:10" ht="15">
      <c r="C108" s="264"/>
      <c r="D108" s="4"/>
      <c r="F108" s="268"/>
      <c r="G108" s="307"/>
      <c r="H108" s="307"/>
      <c r="I108" s="269"/>
      <c r="J108" s="266"/>
    </row>
    <row r="109" spans="2:10" ht="16.5">
      <c r="B109" s="308" t="s">
        <v>148</v>
      </c>
      <c r="C109" s="309"/>
      <c r="D109" s="270"/>
      <c r="E109" s="273">
        <v>1.8805999999999998</v>
      </c>
      <c r="F109" s="271" t="s">
        <v>149</v>
      </c>
      <c r="G109" s="306"/>
      <c r="H109" s="306"/>
      <c r="I109" s="272"/>
      <c r="J109" s="266"/>
    </row>
  </sheetData>
  <sheetProtection/>
  <mergeCells count="27">
    <mergeCell ref="G106:H106"/>
    <mergeCell ref="G107:H107"/>
    <mergeCell ref="G108:H108"/>
    <mergeCell ref="B109:C109"/>
    <mergeCell ref="G109:H109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3937007874015748" right="0" top="0" bottom="0" header="0" footer="0"/>
  <pageSetup fitToHeight="3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9"/>
  <sheetViews>
    <sheetView zoomScale="78" zoomScaleNormal="78" zoomScalePageLayoutView="0" workbookViewId="0" topLeftCell="B1">
      <pane xSplit="2" ySplit="8" topLeftCell="D9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3" sqref="B1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customWidth="1"/>
    <col min="26" max="16384" width="9.125" style="4" customWidth="1"/>
  </cols>
  <sheetData>
    <row r="1" spans="1:25" s="1" customFormat="1" ht="26.25" customHeight="1">
      <c r="A1" s="276" t="s">
        <v>154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86"/>
    </row>
    <row r="2" spans="2:25" s="1" customFormat="1" ht="15.75" customHeight="1">
      <c r="B2" s="277"/>
      <c r="C2" s="277"/>
      <c r="D2" s="277"/>
      <c r="E2" s="27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78"/>
      <c r="B3" s="280"/>
      <c r="C3" s="281" t="s">
        <v>0</v>
      </c>
      <c r="D3" s="282" t="s">
        <v>131</v>
      </c>
      <c r="E3" s="282" t="s">
        <v>131</v>
      </c>
      <c r="F3" s="25"/>
      <c r="G3" s="283" t="s">
        <v>26</v>
      </c>
      <c r="H3" s="284"/>
      <c r="I3" s="284"/>
      <c r="J3" s="284"/>
      <c r="K3" s="28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6" t="s">
        <v>141</v>
      </c>
      <c r="V3" s="289" t="s">
        <v>136</v>
      </c>
      <c r="W3" s="289"/>
      <c r="X3" s="289"/>
      <c r="Y3" s="194"/>
    </row>
    <row r="4" spans="1:24" ht="22.5" customHeight="1">
      <c r="A4" s="278"/>
      <c r="B4" s="280"/>
      <c r="C4" s="281"/>
      <c r="D4" s="282"/>
      <c r="E4" s="282"/>
      <c r="F4" s="290" t="s">
        <v>139</v>
      </c>
      <c r="G4" s="292" t="s">
        <v>31</v>
      </c>
      <c r="H4" s="294" t="s">
        <v>129</v>
      </c>
      <c r="I4" s="287" t="s">
        <v>130</v>
      </c>
      <c r="J4" s="294" t="s">
        <v>132</v>
      </c>
      <c r="K4" s="28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96" t="s">
        <v>155</v>
      </c>
      <c r="W4" s="294" t="s">
        <v>44</v>
      </c>
      <c r="X4" s="298" t="s">
        <v>43</v>
      </c>
    </row>
    <row r="5" spans="1:24" ht="67.5" customHeight="1">
      <c r="A5" s="279"/>
      <c r="B5" s="280"/>
      <c r="C5" s="281"/>
      <c r="D5" s="282"/>
      <c r="E5" s="282"/>
      <c r="F5" s="291"/>
      <c r="G5" s="293"/>
      <c r="H5" s="295"/>
      <c r="I5" s="288"/>
      <c r="J5" s="295"/>
      <c r="K5" s="288"/>
      <c r="L5" s="299" t="s">
        <v>135</v>
      </c>
      <c r="M5" s="300"/>
      <c r="N5" s="301"/>
      <c r="O5" s="302" t="s">
        <v>153</v>
      </c>
      <c r="P5" s="303"/>
      <c r="Q5" s="304"/>
      <c r="R5" s="305" t="s">
        <v>152</v>
      </c>
      <c r="S5" s="305"/>
      <c r="T5" s="305"/>
      <c r="U5" s="288"/>
      <c r="V5" s="297"/>
      <c r="W5" s="295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 hidden="1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>
        <f>IF(W79&lt;0,ABS(W79/C103),0)</f>
        <v>0</v>
      </c>
    </row>
    <row r="105" spans="2:7" ht="30.75" hidden="1">
      <c r="B105" s="263" t="s">
        <v>146</v>
      </c>
      <c r="C105" s="264">
        <v>43159</v>
      </c>
      <c r="D105" s="261"/>
      <c r="E105" s="261">
        <v>14510.3</v>
      </c>
      <c r="F105" s="78"/>
      <c r="G105" s="4" t="s">
        <v>147</v>
      </c>
    </row>
    <row r="106" spans="3:10" ht="15" hidden="1">
      <c r="C106" s="264">
        <v>43158</v>
      </c>
      <c r="D106" s="261"/>
      <c r="E106" s="261">
        <v>11132</v>
      </c>
      <c r="F106" s="78"/>
      <c r="G106" s="306"/>
      <c r="H106" s="306"/>
      <c r="I106" s="265"/>
      <c r="J106" s="266"/>
    </row>
    <row r="107" spans="3:10" ht="15" hidden="1">
      <c r="C107" s="264">
        <v>43157</v>
      </c>
      <c r="D107" s="261"/>
      <c r="E107" s="261">
        <v>4296.6</v>
      </c>
      <c r="F107" s="78"/>
      <c r="G107" s="306"/>
      <c r="H107" s="306"/>
      <c r="I107" s="265"/>
      <c r="J107" s="267"/>
    </row>
    <row r="108" spans="3:10" ht="15" hidden="1">
      <c r="C108" s="264"/>
      <c r="D108" s="4"/>
      <c r="F108" s="268"/>
      <c r="G108" s="307"/>
      <c r="H108" s="307"/>
      <c r="I108" s="269"/>
      <c r="J108" s="266"/>
    </row>
    <row r="109" spans="2:10" ht="16.5" hidden="1">
      <c r="B109" s="308" t="s">
        <v>148</v>
      </c>
      <c r="C109" s="309"/>
      <c r="D109" s="270"/>
      <c r="E109" s="273">
        <v>144.8304</v>
      </c>
      <c r="F109" s="271" t="s">
        <v>149</v>
      </c>
      <c r="G109" s="306"/>
      <c r="H109" s="306"/>
      <c r="I109" s="272"/>
      <c r="J109" s="266"/>
    </row>
  </sheetData>
  <sheetProtection/>
  <mergeCells count="27"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</mergeCells>
  <printOptions/>
  <pageMargins left="0.31496062992125984" right="0" top="0" bottom="0" header="0" footer="0"/>
  <pageSetup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zoomScale="69" zoomScaleNormal="69" zoomScalePageLayoutView="0" workbookViewId="0" topLeftCell="B1">
      <pane xSplit="2" ySplit="8" topLeftCell="D10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21" sqref="B12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3.125" style="4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276" t="s">
        <v>128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86"/>
    </row>
    <row r="2" spans="2:25" s="1" customFormat="1" ht="15.75" customHeight="1">
      <c r="B2" s="277"/>
      <c r="C2" s="277"/>
      <c r="D2" s="277"/>
      <c r="E2" s="277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78"/>
      <c r="B3" s="280"/>
      <c r="C3" s="281" t="s">
        <v>0</v>
      </c>
      <c r="D3" s="310" t="s">
        <v>131</v>
      </c>
      <c r="E3" s="282" t="s">
        <v>131</v>
      </c>
      <c r="F3" s="25"/>
      <c r="G3" s="283" t="s">
        <v>26</v>
      </c>
      <c r="H3" s="284"/>
      <c r="I3" s="284"/>
      <c r="J3" s="284"/>
      <c r="K3" s="28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6" t="s">
        <v>140</v>
      </c>
      <c r="V3" s="289" t="s">
        <v>124</v>
      </c>
      <c r="W3" s="289"/>
      <c r="X3" s="289"/>
      <c r="Y3" s="194"/>
    </row>
    <row r="4" spans="1:24" ht="22.5" customHeight="1">
      <c r="A4" s="278"/>
      <c r="B4" s="280"/>
      <c r="C4" s="281"/>
      <c r="D4" s="311"/>
      <c r="E4" s="282"/>
      <c r="F4" s="290" t="s">
        <v>138</v>
      </c>
      <c r="G4" s="292" t="s">
        <v>31</v>
      </c>
      <c r="H4" s="294" t="s">
        <v>122</v>
      </c>
      <c r="I4" s="287" t="s">
        <v>123</v>
      </c>
      <c r="J4" s="294" t="s">
        <v>132</v>
      </c>
      <c r="K4" s="287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96" t="s">
        <v>137</v>
      </c>
      <c r="W4" s="294" t="s">
        <v>44</v>
      </c>
      <c r="X4" s="298" t="s">
        <v>43</v>
      </c>
    </row>
    <row r="5" spans="1:24" ht="67.5" customHeight="1">
      <c r="A5" s="279"/>
      <c r="B5" s="280"/>
      <c r="C5" s="281"/>
      <c r="D5" s="312"/>
      <c r="E5" s="282"/>
      <c r="F5" s="291"/>
      <c r="G5" s="293"/>
      <c r="H5" s="295"/>
      <c r="I5" s="288"/>
      <c r="J5" s="295"/>
      <c r="K5" s="288"/>
      <c r="L5" s="299" t="s">
        <v>109</v>
      </c>
      <c r="M5" s="300"/>
      <c r="N5" s="301"/>
      <c r="O5" s="313" t="s">
        <v>125</v>
      </c>
      <c r="P5" s="314"/>
      <c r="Q5" s="315"/>
      <c r="R5" s="305" t="s">
        <v>127</v>
      </c>
      <c r="S5" s="305"/>
      <c r="T5" s="305"/>
      <c r="U5" s="288"/>
      <c r="V5" s="297"/>
      <c r="W5" s="295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0" t="s">
        <v>145</v>
      </c>
      <c r="C104" s="261" t="e">
        <f>IF(W79&lt;0,ABS(W79/C103),0)</f>
        <v>#DIV/0!</v>
      </c>
      <c r="D104" s="4" t="s">
        <v>24</v>
      </c>
      <c r="F104" s="78"/>
      <c r="G104" s="261" t="e">
        <f>IF(H79&lt;0,ABS(H79/C103),0)</f>
        <v>#DIV/0!</v>
      </c>
      <c r="H104" s="262"/>
      <c r="I104" s="262"/>
      <c r="J104" s="262"/>
      <c r="V104" s="261" t="e">
        <f>IF(W79&lt;0,ABS(W79/C103),0)</f>
        <v>#DIV/0!</v>
      </c>
      <c r="Y104" s="199"/>
    </row>
    <row r="105" spans="2:25" ht="30.75">
      <c r="B105" s="263" t="s">
        <v>146</v>
      </c>
      <c r="C105" s="264">
        <v>43129</v>
      </c>
      <c r="D105" s="261"/>
      <c r="E105" s="261">
        <v>2330.8</v>
      </c>
      <c r="F105" s="78"/>
      <c r="G105" s="4" t="s">
        <v>147</v>
      </c>
      <c r="Y105" s="199"/>
    </row>
    <row r="106" spans="3:25" ht="15">
      <c r="C106" s="264">
        <v>43130</v>
      </c>
      <c r="D106" s="261"/>
      <c r="E106" s="261">
        <v>15629.9</v>
      </c>
      <c r="F106" s="78"/>
      <c r="G106" s="306"/>
      <c r="H106" s="306"/>
      <c r="I106" s="265"/>
      <c r="J106" s="266"/>
      <c r="Y106" s="199"/>
    </row>
    <row r="107" spans="3:25" ht="15">
      <c r="C107" s="264">
        <v>43131</v>
      </c>
      <c r="D107" s="261"/>
      <c r="E107" s="261">
        <v>15417.7</v>
      </c>
      <c r="F107" s="78"/>
      <c r="G107" s="306"/>
      <c r="H107" s="306"/>
      <c r="I107" s="265"/>
      <c r="J107" s="267"/>
      <c r="Y107" s="199"/>
    </row>
    <row r="108" spans="3:25" ht="15">
      <c r="C108" s="264"/>
      <c r="D108" s="4"/>
      <c r="F108" s="268"/>
      <c r="G108" s="307"/>
      <c r="H108" s="307"/>
      <c r="I108" s="269"/>
      <c r="J108" s="266"/>
      <c r="Y108" s="199"/>
    </row>
    <row r="109" spans="2:25" ht="16.5">
      <c r="B109" s="308" t="s">
        <v>148</v>
      </c>
      <c r="C109" s="308"/>
      <c r="D109" s="270"/>
      <c r="E109" s="270">
        <f>3396166.95/1000</f>
        <v>3396.1669500000003</v>
      </c>
      <c r="F109" s="271" t="s">
        <v>149</v>
      </c>
      <c r="G109" s="306"/>
      <c r="H109" s="306"/>
      <c r="I109" s="272"/>
      <c r="J109" s="266"/>
      <c r="Y109" s="199"/>
    </row>
  </sheetData>
  <sheetProtection/>
  <mergeCells count="27">
    <mergeCell ref="X4:X5"/>
    <mergeCell ref="L5:N5"/>
    <mergeCell ref="O5:Q5"/>
    <mergeCell ref="R5:T5"/>
    <mergeCell ref="G4:G5"/>
    <mergeCell ref="H4:H5"/>
    <mergeCell ref="I4:I5"/>
    <mergeCell ref="J4:J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2018-03-23T09:12:51Z</cp:lastPrinted>
  <dcterms:created xsi:type="dcterms:W3CDTF">2003-07-28T11:27:56Z</dcterms:created>
  <dcterms:modified xsi:type="dcterms:W3CDTF">2018-03-23T09:25:34Z</dcterms:modified>
  <cp:category/>
  <cp:version/>
  <cp:contentType/>
  <cp:contentStatus/>
</cp:coreProperties>
</file>